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1" activeTab="0"/>
  </bookViews>
  <sheets>
    <sheet name="2021-2023" sheetId="1" r:id="rId1"/>
  </sheets>
  <definedNames>
    <definedName name="_xlnm._FilterDatabase" localSheetId="0" hidden="1">'2021-2023'!$A$14:$K$132</definedName>
    <definedName name="_xlnm.Print_Titles" localSheetId="0">'2021-2023'!$12:$14</definedName>
    <definedName name="_xlnm.Print_Area" localSheetId="0">'2021-2023'!$A$1:$E$132</definedName>
  </definedNames>
  <calcPr fullCalcOnLoad="1"/>
</workbook>
</file>

<file path=xl/sharedStrings.xml><?xml version="1.0" encoding="utf-8"?>
<sst xmlns="http://schemas.openxmlformats.org/spreadsheetml/2006/main" count="204" uniqueCount="203">
  <si>
    <t>Налог на доходы  физических лиц</t>
  </si>
  <si>
    <t>НАЛОГИ НА СОВОКУПНЫЙ ДОХОД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</si>
  <si>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</si>
  <si>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</si>
  <si>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</si>
  <si>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</si>
  <si>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</si>
  <si>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</si>
  <si>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</si>
  <si>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</si>
  <si>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</si>
  <si>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</si>
  <si>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</si>
  <si>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</si>
  <si>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</si>
  <si>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</si>
  <si>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</si>
  <si>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</si>
  <si>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</si>
  <si>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</si>
  <si>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</si>
  <si>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</si>
  <si>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</si>
  <si>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</si>
  <si>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</si>
  <si>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</si>
  <si>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</si>
  <si>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</si>
  <si>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</si>
  <si>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</si>
  <si>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</si>
  <si>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 xml:space="preserve">Сергиево-Посадского </t>
  </si>
  <si>
    <t>Московской области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</si>
  <si>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</si>
  <si>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</si>
  <si>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</si>
  <si>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</si>
  <si>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</si>
  <si>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</si>
  <si>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</si>
  <si>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</si>
  <si>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</si>
  <si>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</si>
  <si>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</si>
  <si>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</si>
  <si>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</si>
  <si>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</si>
  <si>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</si>
  <si>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</si>
  <si>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</si>
  <si>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</si>
  <si>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</si>
  <si>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</si>
  <si>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</si>
  <si>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</si>
  <si>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</si>
  <si>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</si>
  <si>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</si>
  <si>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</si>
  <si>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</si>
  <si>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</si>
  <si>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</si>
  <si>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</si>
  <si>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</si>
  <si>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>929 2 02 25555 04 0000 150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</si>
  <si>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</si>
  <si>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</si>
  <si>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</si>
  <si>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</si>
  <si>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</si>
  <si>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</si>
  <si>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</si>
  <si>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</si>
  <si>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</si>
  <si>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</si>
  <si>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</si>
  <si>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</si>
  <si>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</si>
  <si>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</si>
  <si>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</si>
  <si>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</si>
  <si>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</si>
  <si>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</si>
  <si>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</si>
  <si>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</si>
  <si>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</si>
  <si>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</si>
  <si>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</si>
  <si>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</si>
  <si>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</si>
  <si>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</si>
  <si>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</si>
  <si>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</si>
  <si>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</si>
  <si>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</si>
  <si>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</si>
  <si>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</si>
  <si>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</si>
  <si>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</si>
  <si>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</si>
  <si>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</si>
  <si>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</si>
  <si>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</si>
  <si>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</si>
  <si>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</si>
  <si>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</si>
  <si>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</si>
  <si>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</si>
  <si>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</si>
  <si>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</si>
  <si>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</si>
  <si>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</si>
  <si>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</si>
  <si>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</si>
  <si>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929 2 02 25304 04 0000 150</t>
  </si>
  <si>
    <t>929 2 02 25519 04 0000 150</t>
  </si>
  <si>
    <t>Субсидия бюджетам городских округов на поддержку отрасли культуры</t>
  </si>
  <si>
    <t>Субсидии бюджетам городских округов на обеспечение комплексного развития сельских территорий</t>
  </si>
  <si>
    <t>Единый сельскохозяйственный  налог</t>
  </si>
  <si>
    <t xml:space="preserve">000 1 05 03000 01 0000 110 </t>
  </si>
  <si>
    <t>929 1 11 09080 04 0000 120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</si>
  <si>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</si>
  <si>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929 1 13 02994 00 0000 130</t>
  </si>
  <si>
    <r>
      <t xml:space="preserve">Прочие субсидии бюджетам городских округов, </t>
    </r>
    <r>
      <rPr>
        <sz val="12"/>
        <rFont val="Times New Roman"/>
        <family val="1"/>
      </rPr>
      <t>в том числе</t>
    </r>
    <r>
      <rPr>
        <b/>
        <sz val="12"/>
        <rFont val="Times New Roman"/>
        <family val="1"/>
      </rPr>
      <t xml:space="preserve">
</t>
    </r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</si>
  <si>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</si>
  <si>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Московской области 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</si>
  <si>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</si>
  <si>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</si>
  <si>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</si>
  <si>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реализацию мероприятий по улучшению жилищных условий многодетных семей </t>
  </si>
  <si>
    <t>Субсидии бюджетам муниципальных образований Московской области на рекультивацию полигонов твердых коммунальных отходов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</si>
  <si>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</si>
  <si>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  на ремонт подъездов в многоквартирных домах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</si>
  <si>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</si>
  <si>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</si>
  <si>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</si>
  <si>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</si>
  <si>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Прочие субвенции бюджетам городских округов, в том числе:</t>
  </si>
  <si>
    <r>
  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бюджетов,</t>
    </r>
    <r>
      <rPr>
        <i/>
        <sz val="12"/>
        <rFont val="Times New Roman"/>
        <family val="1"/>
      </rPr>
      <t xml:space="preserve"> в том числе:</t>
    </r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</si>
  <si>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*</t>
  </si>
  <si>
    <t>Субсидии бюджетам муниципальных образований Московской области на обеспечение мероприятий по переселению граждан из аварийного жилищного фонда (Адресная программа МО на 2016-2021 годы)</t>
  </si>
  <si>
    <r>
      <t xml:space="preserve">Субсидии бюджетам городских округов на реализацию программ формирования современной городской среды,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</si>
  <si>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Субсидии бюджетам муниципальных образований Московской области  на реализацию программ формирования современной городской среды в части благоустройства общественных территорий</t>
  </si>
  <si>
    <t>Субсидии бюджетам муниципальных образований Московской области  на  благоустройство общественных территорий в малых городах и исторических поселениях победителях Всеросийского конкурса лучших проектов создания комфортной городской среды</t>
  </si>
  <si>
    <t xml:space="preserve">Субсидии бюджетам муниципальных образований Московской области на строительство и реконструкцию объектов коммунальной инфраструктуры 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</si>
  <si>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</si>
  <si>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r>
      <t xml:space="preserve">Субсидии бюджетам городских округов на софинансирование капитальных вложений в объекты муниципальной собственности,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</si>
  <si>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</si>
  <si>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</si>
  <si>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</si>
  <si>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</si>
  <si>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</si>
  <si>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</si>
  <si>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</si>
  <si>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</si>
  <si>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</si>
  <si>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</si>
  <si>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</si>
  <si>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</si>
  <si>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ремонт дворовых территорий</t>
  </si>
  <si>
    <t>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</si>
  <si>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</si>
  <si>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Субсидии бюджетам муниципальных образований Московской области на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</si>
  <si>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 xml:space="preserve"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</si>
  <si>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929 2 02 25576 04 0000 150</t>
  </si>
  <si>
    <t>Субсидия на ямочный ремонт асфальтового покрытия дворовых территорий</t>
  </si>
  <si>
    <t>929 2 19 60010 04 0000 150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</si>
  <si>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</si>
  <si>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929 202 25208 04 0000 150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</si>
  <si>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</si>
  <si>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</si>
  <si>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</si>
  <si>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Прочие дотации бюджетам городских округов</t>
  </si>
  <si>
    <t>929 2 02 19999 04 0000 150</t>
  </si>
  <si>
    <t>Прочие безвозмездные поступления от негосударственных организаций в бюджеты городских округов</t>
  </si>
  <si>
    <t>929 2 04 04099 04 0000 150</t>
  </si>
  <si>
    <t>Субсидия на софинансирование работ по строительству (реконструкции) объектов дорожного хозяйства местного значения</t>
  </si>
  <si>
    <t>Факт</t>
  </si>
  <si>
    <t>План</t>
  </si>
  <si>
    <t>Процент исполнения</t>
  </si>
  <si>
    <t>Утвержден</t>
  </si>
  <si>
    <t>постановлением главы</t>
  </si>
  <si>
    <t>ОТЧЕТ</t>
  </si>
  <si>
    <t>000 1 09 00000 00 0000 000</t>
  </si>
  <si>
    <t>ЗАДОЛЖЕННОСТЬ И ПЕРЕРАСЧЕТЫ ПО ОТМЕНЕННЫМ НАЛОГАМ, СБОРАМ И ИНЫМ ОБЯЗАТЕЛЬНЫМ ПЛАТЕЖАМ</t>
  </si>
  <si>
    <t>929 1 11 05312 04 0000 120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</si>
  <si>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</si>
  <si>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929 1 13 02064 04 0000 130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</si>
  <si>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</si>
  <si>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929 1 14 01040 04 0000 410</t>
  </si>
  <si>
    <t>Доходы от продажи квартир, находящихся в собственности городских округов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</si>
  <si>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</si>
  <si>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</si>
  <si>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I этап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</si>
  <si>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</si>
  <si>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Капитальные вложения в объекты общего образования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</si>
  <si>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многофункциональных центрах предоставления государственных и муниципальных услуг, а также их техническая поддержка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</si>
  <si>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огородничнских обьединений граждан</t>
  </si>
  <si>
    <t>Устройство контейнерных площадок</t>
  </si>
  <si>
    <t>929 1 11 05324 04 0000 120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</si>
  <si>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</si>
  <si>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Об исполнении бюджета Сергиево-Посадского городского округа по доходам  за I полугодие 2021 года</t>
  </si>
  <si>
    <t>от 28.07.2021 №1156-ПГ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</si>
</sst>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  <numFmt numFmtId="179" formatCode="#,##0.000"/>
    <numFmt numFmtId="180" formatCode="#,##0_р_."/>
    <numFmt numFmtId="181" formatCode="#,##0.00\ &quot;₽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5" fillId="0" borderId="10" xfId="0" applyNumberFormat="1" applyFont="1" applyFill="1" applyBorder="1" applyAlignment="1">
      <alignment vertical="center" wrapText="1"/>
    </xf>
    <xf numFmtId="4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="56" zoomScaleNormal="75" zoomScaleSheetLayoutView="56" workbookViewId="0" topLeftCell="A1">
      <selection activeCell="D6" sqref="D6"/>
    </sheetView>
  </sheetViews>
  <sheetFormatPr defaultColWidth="9.00390625" defaultRowHeight="12.75"/>
  <cols>
    <col min="1" max="1" width="32.625" style="6" customWidth="1"/>
    <col min="2" max="2" width="65.00390625" style="1" customWidth="1"/>
    <col min="3" max="3" width="22.00390625" style="1" customWidth="1"/>
    <col min="4" max="4" width="21.75390625" style="1" customWidth="1"/>
    <col min="5" max="5" width="22.625" style="1" customWidth="1"/>
    <col min="6" max="6" width="45.625" style="1" customWidth="1"/>
    <col min="7" max="7" width="35.375" style="1" customWidth="1"/>
    <col min="8" max="8" width="34.75390625" style="1" customWidth="1"/>
    <col min="9" max="9" width="24.75390625" style="1" customWidth="1"/>
    <col min="10" max="16384" width="9.125" style="1" customWidth="1"/>
  </cols>
  <sheetData>
    <row r="1" ht="15.75">
      <c r="D1" s="9" t="s">
        <v>180</v>
      </c>
    </row>
    <row r="2" ht="15.75">
      <c r="D2" s="9" t="s">
        <v>181</v>
      </c>
    </row>
    <row r="3" ht="15.75">
      <c r="D3" s="9" t="s">
        <v>31</v>
      </c>
    </row>
    <row r="4" ht="15.75">
      <c r="D4" s="9" t="s">
        <v>83</v>
      </c>
    </row>
    <row r="5" ht="15.75">
      <c r="D5" s="9" t="s">
        <v>32</v>
      </c>
    </row>
    <row r="6" ht="15.75">
      <c r="D6" s="1" t="s">
        <v>202</v>
      </c>
    </row>
    <row r="9" spans="1:5" ht="15.75">
      <c r="A9" s="78" t="s">
        <v>182</v>
      </c>
      <c r="B9" s="78"/>
      <c r="C9" s="78"/>
      <c r="D9" s="78"/>
      <c r="E9" s="78"/>
    </row>
    <row r="10" spans="1:5" ht="15.75">
      <c r="A10" s="79" t="s">
        <v>201</v>
      </c>
      <c r="B10" s="79"/>
      <c r="C10" s="79"/>
      <c r="D10" s="79"/>
      <c r="E10" s="79"/>
    </row>
    <row r="11" spans="2:5" ht="17.25" customHeight="1">
      <c r="B11" s="3"/>
      <c r="C11" s="7"/>
      <c r="E11" s="7" t="s">
        <v>33</v>
      </c>
    </row>
    <row r="12" spans="1:5" ht="28.5" customHeight="1">
      <c r="A12" s="81" t="s">
        <v>15</v>
      </c>
      <c r="B12" s="81" t="s">
        <v>14</v>
      </c>
      <c r="C12" s="81" t="s">
        <v>178</v>
      </c>
      <c r="D12" s="82" t="s">
        <v>177</v>
      </c>
      <c r="E12" s="82" t="s">
        <v>179</v>
      </c>
    </row>
    <row r="13" spans="1:5" s="2" customFormat="1" ht="31.5" customHeight="1">
      <c r="A13" s="81"/>
      <c r="B13" s="81"/>
      <c r="C13" s="81"/>
      <c r="D13" s="83"/>
      <c r="E13" s="83"/>
    </row>
    <row r="14" spans="1:5" s="2" customFormat="1" ht="18" customHeight="1">
      <c r="A14" s="12">
        <v>1</v>
      </c>
      <c r="B14" s="12">
        <v>2</v>
      </c>
      <c r="C14" s="12">
        <v>3</v>
      </c>
      <c r="D14" s="13">
        <v>4</v>
      </c>
      <c r="E14" s="13">
        <v>5</v>
      </c>
    </row>
    <row r="15" spans="1:5" s="2" customFormat="1" ht="42" customHeight="1">
      <c r="A15" s="12"/>
      <c r="B15" s="14" t="s">
        <v>19</v>
      </c>
      <c r="C15" s="41">
        <f>C16+C33</f>
        <v>5231555.23</v>
      </c>
      <c r="D15" s="41">
        <f>D16+D33</f>
        <v>2436247.1</v>
      </c>
      <c r="E15" s="41">
        <f>D15/C15*100</f>
        <v>46.568314638628024</v>
      </c>
    </row>
    <row r="16" spans="1:5" s="2" customFormat="1" ht="33" customHeight="1">
      <c r="A16" s="12" t="s">
        <v>6</v>
      </c>
      <c r="B16" s="14" t="s">
        <v>17</v>
      </c>
      <c r="C16" s="41">
        <f>C17+C20+C21+C29+C26</f>
        <v>4716367</v>
      </c>
      <c r="D16" s="41">
        <f>D17+D20+D21+D29+D26+D32</f>
        <v>2142643.7</v>
      </c>
      <c r="E16" s="41">
        <f aca="true" t="shared" si="0" ref="E16:E82">D16/C16*100</f>
        <v>45.429961239233506</v>
      </c>
    </row>
    <row r="17" spans="1:5" ht="33" customHeight="1">
      <c r="A17" s="15" t="s">
        <v>34</v>
      </c>
      <c r="B17" s="14" t="s">
        <v>0</v>
      </c>
      <c r="C17" s="41">
        <f>C18+C19</f>
        <v>3259626</v>
      </c>
      <c r="D17" s="41">
        <f>D18+D19</f>
        <v>1553151.48</v>
      </c>
      <c r="E17" s="41">
        <f t="shared" si="0"/>
        <v>47.64814981841475</v>
      </c>
    </row>
    <row r="18" spans="1:7" ht="33" customHeight="1">
      <c r="A18" s="16" t="s">
        <v>91</v>
      </c>
      <c r="B18" s="17" t="s">
        <v>0</v>
      </c>
      <c r="C18" s="28">
        <v>3155076</v>
      </c>
      <c r="D18" s="42">
        <v>1518904.58</v>
      </c>
      <c r="E18" s="28">
        <f t="shared" si="0"/>
        <v>48.14161623998915</v>
      </c>
      <c r="F18" s="63"/>
      <c r="G18" s="9"/>
    </row>
    <row r="19" spans="1:8" ht="120" customHeight="1">
      <c r="A19" s="16" t="s">
        <v>92</v>
      </c>
      <c r="B19" s="17" t="s">
        <v>35</v>
      </c>
      <c r="C19" s="28">
        <v>104550</v>
      </c>
      <c r="D19" s="43">
        <v>34246.9</v>
      </c>
      <c r="E19" s="28">
        <f t="shared" si="0"/>
        <v>32.756480153036826</v>
      </c>
      <c r="F19" s="72"/>
      <c r="G19" s="73"/>
      <c r="H19" s="4"/>
    </row>
    <row r="20" spans="1:5" ht="53.25" customHeight="1">
      <c r="A20" s="15" t="s">
        <v>93</v>
      </c>
      <c r="B20" s="14" t="s">
        <v>36</v>
      </c>
      <c r="C20" s="44">
        <v>90896</v>
      </c>
      <c r="D20" s="44">
        <v>42760.65</v>
      </c>
      <c r="E20" s="41">
        <f t="shared" si="0"/>
        <v>47.0434892624538</v>
      </c>
    </row>
    <row r="21" spans="1:5" ht="28.5" customHeight="1">
      <c r="A21" s="15" t="s">
        <v>3</v>
      </c>
      <c r="B21" s="14" t="s">
        <v>1</v>
      </c>
      <c r="C21" s="45">
        <f>C22+C23+C25</f>
        <v>706058</v>
      </c>
      <c r="D21" s="45">
        <f>D22+D23+D25+D24</f>
        <v>388617.86999999994</v>
      </c>
      <c r="E21" s="41">
        <f t="shared" si="0"/>
        <v>55.040502338334804</v>
      </c>
    </row>
    <row r="22" spans="1:6" ht="42" customHeight="1">
      <c r="A22" s="18" t="s">
        <v>94</v>
      </c>
      <c r="B22" s="17" t="s">
        <v>112</v>
      </c>
      <c r="C22" s="37">
        <v>587793</v>
      </c>
      <c r="D22" s="46">
        <v>315992.57</v>
      </c>
      <c r="E22" s="28">
        <f t="shared" si="0"/>
        <v>53.759158411209384</v>
      </c>
      <c r="F22" s="48"/>
    </row>
    <row r="23" spans="1:6" ht="48" customHeight="1">
      <c r="A23" s="16" t="s">
        <v>95</v>
      </c>
      <c r="B23" s="17" t="s">
        <v>2</v>
      </c>
      <c r="C23" s="37">
        <v>25882</v>
      </c>
      <c r="D23" s="42">
        <v>22816.1</v>
      </c>
      <c r="E23" s="28">
        <f t="shared" si="0"/>
        <v>88.15431574066919</v>
      </c>
      <c r="F23" s="48"/>
    </row>
    <row r="24" spans="1:6" ht="42.75" customHeight="1">
      <c r="A24" s="16" t="s">
        <v>119</v>
      </c>
      <c r="B24" s="17" t="s">
        <v>118</v>
      </c>
      <c r="C24" s="37">
        <v>0</v>
      </c>
      <c r="D24" s="42">
        <v>397.6</v>
      </c>
      <c r="E24" s="28"/>
      <c r="F24" s="48"/>
    </row>
    <row r="25" spans="1:6" ht="60" customHeight="1">
      <c r="A25" s="19" t="s">
        <v>96</v>
      </c>
      <c r="B25" s="17" t="s">
        <v>23</v>
      </c>
      <c r="C25" s="37">
        <v>92383</v>
      </c>
      <c r="D25" s="42">
        <v>49411.6</v>
      </c>
      <c r="E25" s="28">
        <f t="shared" si="0"/>
        <v>53.48559799963196</v>
      </c>
      <c r="F25" s="48"/>
    </row>
    <row r="26" spans="1:5" ht="32.25" customHeight="1">
      <c r="A26" s="20" t="s">
        <v>41</v>
      </c>
      <c r="B26" s="14" t="s">
        <v>42</v>
      </c>
      <c r="C26" s="45">
        <f>C27+C28</f>
        <v>622380</v>
      </c>
      <c r="D26" s="45">
        <f>D27+D28</f>
        <v>138862.5</v>
      </c>
      <c r="E26" s="41">
        <f t="shared" si="0"/>
        <v>22.311529933481154</v>
      </c>
    </row>
    <row r="27" spans="1:5" ht="31.5" customHeight="1">
      <c r="A27" s="19" t="s">
        <v>97</v>
      </c>
      <c r="B27" s="17" t="s">
        <v>43</v>
      </c>
      <c r="C27" s="37">
        <v>139091</v>
      </c>
      <c r="D27" s="42">
        <v>15826.5</v>
      </c>
      <c r="E27" s="28">
        <f t="shared" si="0"/>
        <v>11.37852197482224</v>
      </c>
    </row>
    <row r="28" spans="1:6" ht="38.25" customHeight="1">
      <c r="A28" s="19" t="s">
        <v>98</v>
      </c>
      <c r="B28" s="17" t="s">
        <v>44</v>
      </c>
      <c r="C28" s="37">
        <f>533585-50296</f>
        <v>483289</v>
      </c>
      <c r="D28" s="42">
        <v>123036</v>
      </c>
      <c r="E28" s="28">
        <f t="shared" si="0"/>
        <v>25.458059256469735</v>
      </c>
      <c r="F28" s="48"/>
    </row>
    <row r="29" spans="1:5" ht="33" customHeight="1">
      <c r="A29" s="15" t="s">
        <v>9</v>
      </c>
      <c r="B29" s="14" t="s">
        <v>8</v>
      </c>
      <c r="C29" s="45">
        <f>C30+C31</f>
        <v>37407</v>
      </c>
      <c r="D29" s="45">
        <f>D30+D31</f>
        <v>19249.5</v>
      </c>
      <c r="E29" s="41">
        <f t="shared" si="0"/>
        <v>51.459619857245976</v>
      </c>
    </row>
    <row r="30" spans="1:5" ht="79.5" customHeight="1">
      <c r="A30" s="16" t="s">
        <v>99</v>
      </c>
      <c r="B30" s="17" t="s">
        <v>16</v>
      </c>
      <c r="C30" s="37">
        <v>37357</v>
      </c>
      <c r="D30" s="42">
        <v>19149.5</v>
      </c>
      <c r="E30" s="28">
        <f t="shared" si="0"/>
        <v>51.260807880718474</v>
      </c>
    </row>
    <row r="31" spans="1:5" ht="48.75" customHeight="1">
      <c r="A31" s="16" t="s">
        <v>100</v>
      </c>
      <c r="B31" s="17" t="s">
        <v>11</v>
      </c>
      <c r="C31" s="37">
        <v>50</v>
      </c>
      <c r="D31" s="42">
        <v>100</v>
      </c>
      <c r="E31" s="28">
        <f t="shared" si="0"/>
        <v>200</v>
      </c>
    </row>
    <row r="32" spans="1:5" ht="48.75" customHeight="1">
      <c r="A32" s="15" t="s">
        <v>183</v>
      </c>
      <c r="B32" s="14" t="s">
        <v>184</v>
      </c>
      <c r="C32" s="45"/>
      <c r="D32" s="70">
        <v>1.7</v>
      </c>
      <c r="E32" s="41"/>
    </row>
    <row r="33" spans="1:5" ht="32.25" customHeight="1">
      <c r="A33" s="16"/>
      <c r="B33" s="14" t="s">
        <v>18</v>
      </c>
      <c r="C33" s="45">
        <f>C34+C42+C44+C48+C53+C54</f>
        <v>515188.23</v>
      </c>
      <c r="D33" s="45">
        <f>D34+D42+D44+D48+D53+D54</f>
        <v>293603.39999999997</v>
      </c>
      <c r="E33" s="41">
        <f t="shared" si="0"/>
        <v>56.98953953198814</v>
      </c>
    </row>
    <row r="34" spans="1:5" ht="78" customHeight="1">
      <c r="A34" s="15" t="s">
        <v>4</v>
      </c>
      <c r="B34" s="14" t="s">
        <v>5</v>
      </c>
      <c r="C34" s="44">
        <f>C35+C37+C40+C36+C41+C39</f>
        <v>445223</v>
      </c>
      <c r="D34" s="44">
        <f>D35+D37+D40+D36+D41+D39+D38</f>
        <v>226916.49999999997</v>
      </c>
      <c r="E34" s="41">
        <f t="shared" si="0"/>
        <v>50.96693117830839</v>
      </c>
    </row>
    <row r="35" spans="1:6" ht="93" customHeight="1">
      <c r="A35" s="21" t="s">
        <v>101</v>
      </c>
      <c r="B35" s="22" t="s">
        <v>47</v>
      </c>
      <c r="C35" s="37">
        <v>349805</v>
      </c>
      <c r="D35" s="42">
        <v>182583.3</v>
      </c>
      <c r="E35" s="28">
        <f t="shared" si="0"/>
        <v>52.19573762524835</v>
      </c>
      <c r="F35" s="8"/>
    </row>
    <row r="36" spans="1:5" ht="78" customHeight="1">
      <c r="A36" s="18" t="s">
        <v>102</v>
      </c>
      <c r="B36" s="23" t="s">
        <v>48</v>
      </c>
      <c r="C36" s="37">
        <v>500</v>
      </c>
      <c r="D36" s="42">
        <v>1055.5</v>
      </c>
      <c r="E36" s="28">
        <f t="shared" si="0"/>
        <v>211.10000000000002</v>
      </c>
    </row>
    <row r="37" spans="1:8" s="10" customFormat="1" ht="59.25" customHeight="1">
      <c r="A37" s="24" t="s">
        <v>103</v>
      </c>
      <c r="B37" s="25" t="s">
        <v>49</v>
      </c>
      <c r="C37" s="37">
        <v>32622</v>
      </c>
      <c r="D37" s="37">
        <v>14207.1</v>
      </c>
      <c r="E37" s="28">
        <f t="shared" si="0"/>
        <v>43.55067132609896</v>
      </c>
      <c r="F37" s="49"/>
      <c r="G37" s="49"/>
      <c r="H37" s="49"/>
    </row>
    <row r="38" spans="1:8" s="10" customFormat="1" ht="129.75" customHeight="1">
      <c r="A38" s="24" t="s">
        <v>185</v>
      </c>
      <c r="B38" s="25" t="s">
        <v>186</v>
      </c>
      <c r="C38" s="37">
        <v>0</v>
      </c>
      <c r="D38" s="37">
        <v>255</v>
      </c>
      <c r="E38" s="28" t="e">
        <f t="shared" si="0"/>
        <v>#DIV/0!</v>
      </c>
      <c r="F38" s="49"/>
      <c r="G38" s="49"/>
      <c r="H38" s="49"/>
    </row>
    <row r="39" spans="1:8" s="10" customFormat="1" ht="129.75" customHeight="1">
      <c r="A39" s="24" t="s">
        <v>199</v>
      </c>
      <c r="B39" s="25" t="s">
        <v>200</v>
      </c>
      <c r="C39" s="37"/>
      <c r="D39" s="37">
        <v>1.8</v>
      </c>
      <c r="E39" s="28"/>
      <c r="F39" s="49"/>
      <c r="G39" s="49"/>
      <c r="H39" s="49"/>
    </row>
    <row r="40" spans="1:8" s="10" customFormat="1" ht="93" customHeight="1">
      <c r="A40" s="26" t="s">
        <v>51</v>
      </c>
      <c r="B40" s="27" t="s">
        <v>50</v>
      </c>
      <c r="C40" s="37">
        <f>58796-10000</f>
        <v>48796</v>
      </c>
      <c r="D40" s="37">
        <v>19287.8</v>
      </c>
      <c r="E40" s="28">
        <f t="shared" si="0"/>
        <v>39.527420280350846</v>
      </c>
      <c r="F40" s="49"/>
      <c r="G40" s="49"/>
      <c r="H40" s="49"/>
    </row>
    <row r="41" spans="1:8" s="10" customFormat="1" ht="120" customHeight="1">
      <c r="A41" s="26" t="s">
        <v>120</v>
      </c>
      <c r="B41" s="27" t="s">
        <v>121</v>
      </c>
      <c r="C41" s="37">
        <f>10000+3500</f>
        <v>13500</v>
      </c>
      <c r="D41" s="37">
        <v>9526</v>
      </c>
      <c r="E41" s="28">
        <f t="shared" si="0"/>
        <v>70.56296296296296</v>
      </c>
      <c r="F41" s="49"/>
      <c r="G41" s="49"/>
      <c r="H41" s="49"/>
    </row>
    <row r="42" spans="1:5" ht="49.5" customHeight="1">
      <c r="A42" s="15" t="s">
        <v>12</v>
      </c>
      <c r="B42" s="14" t="s">
        <v>13</v>
      </c>
      <c r="C42" s="45">
        <f>C43</f>
        <v>3348</v>
      </c>
      <c r="D42" s="45">
        <f>D43</f>
        <v>5199.6</v>
      </c>
      <c r="E42" s="41">
        <f t="shared" si="0"/>
        <v>155.30465949820788</v>
      </c>
    </row>
    <row r="43" spans="1:5" ht="40.5" customHeight="1">
      <c r="A43" s="16" t="s">
        <v>104</v>
      </c>
      <c r="B43" s="17" t="s">
        <v>10</v>
      </c>
      <c r="C43" s="37">
        <v>3348</v>
      </c>
      <c r="D43" s="42">
        <v>5199.6</v>
      </c>
      <c r="E43" s="28">
        <f t="shared" si="0"/>
        <v>155.30465949820788</v>
      </c>
    </row>
    <row r="44" spans="1:5" ht="54.75" customHeight="1">
      <c r="A44" s="12" t="s">
        <v>20</v>
      </c>
      <c r="B44" s="14" t="s">
        <v>21</v>
      </c>
      <c r="C44" s="45">
        <f>C47+C45</f>
        <v>16724.23</v>
      </c>
      <c r="D44" s="45">
        <f>D47+D45+D46</f>
        <v>22776.399999999998</v>
      </c>
      <c r="E44" s="41">
        <f t="shared" si="0"/>
        <v>136.18803376896872</v>
      </c>
    </row>
    <row r="45" spans="1:5" ht="54.75" customHeight="1">
      <c r="A45" s="21" t="s">
        <v>105</v>
      </c>
      <c r="B45" s="22" t="s">
        <v>52</v>
      </c>
      <c r="C45" s="37">
        <v>820</v>
      </c>
      <c r="D45" s="42">
        <v>538.7</v>
      </c>
      <c r="E45" s="28">
        <f t="shared" si="0"/>
        <v>65.69512195121952</v>
      </c>
    </row>
    <row r="46" spans="1:5" ht="54.75" customHeight="1">
      <c r="A46" s="21" t="s">
        <v>187</v>
      </c>
      <c r="B46" s="22" t="s">
        <v>188</v>
      </c>
      <c r="C46" s="37"/>
      <c r="D46" s="42">
        <v>222.6</v>
      </c>
      <c r="E46" s="28"/>
    </row>
    <row r="47" spans="1:5" ht="49.5" customHeight="1">
      <c r="A47" s="18" t="s">
        <v>122</v>
      </c>
      <c r="B47" s="25" t="s">
        <v>53</v>
      </c>
      <c r="C47" s="37">
        <v>15904.23</v>
      </c>
      <c r="D47" s="42">
        <v>22015.1</v>
      </c>
      <c r="E47" s="28">
        <f t="shared" si="0"/>
        <v>138.42292270672644</v>
      </c>
    </row>
    <row r="48" spans="1:5" ht="43.5" customHeight="1">
      <c r="A48" s="15" t="s">
        <v>7</v>
      </c>
      <c r="B48" s="14" t="s">
        <v>22</v>
      </c>
      <c r="C48" s="45">
        <f>C50+C51+C52</f>
        <v>33720</v>
      </c>
      <c r="D48" s="45">
        <f>D50+D51+D52+D49</f>
        <v>31475.399999999994</v>
      </c>
      <c r="E48" s="41">
        <f t="shared" si="0"/>
        <v>93.34341637010675</v>
      </c>
    </row>
    <row r="49" spans="1:5" ht="43.5" customHeight="1">
      <c r="A49" s="21" t="s">
        <v>189</v>
      </c>
      <c r="B49" s="76" t="s">
        <v>190</v>
      </c>
      <c r="C49" s="45"/>
      <c r="D49" s="37">
        <v>158.1</v>
      </c>
      <c r="E49" s="28"/>
    </row>
    <row r="50" spans="1:5" ht="111" customHeight="1">
      <c r="A50" s="28" t="s">
        <v>106</v>
      </c>
      <c r="B50" s="17" t="s">
        <v>90</v>
      </c>
      <c r="C50" s="37">
        <v>20706</v>
      </c>
      <c r="D50" s="42">
        <v>16934.6</v>
      </c>
      <c r="E50" s="28">
        <f t="shared" si="0"/>
        <v>81.78595576161499</v>
      </c>
    </row>
    <row r="51" spans="1:5" ht="68.25" customHeight="1">
      <c r="A51" s="28" t="s">
        <v>107</v>
      </c>
      <c r="B51" s="17" t="s">
        <v>87</v>
      </c>
      <c r="C51" s="37">
        <v>10194</v>
      </c>
      <c r="D51" s="42">
        <v>8014.3</v>
      </c>
      <c r="E51" s="28">
        <f t="shared" si="0"/>
        <v>78.61781440062782</v>
      </c>
    </row>
    <row r="52" spans="1:6" ht="93.75" customHeight="1">
      <c r="A52" s="28" t="s">
        <v>108</v>
      </c>
      <c r="B52" s="17" t="s">
        <v>86</v>
      </c>
      <c r="C52" s="37">
        <v>2820</v>
      </c>
      <c r="D52" s="42">
        <v>6368.4</v>
      </c>
      <c r="E52" s="28">
        <f t="shared" si="0"/>
        <v>225.82978723404256</v>
      </c>
      <c r="F52" s="9"/>
    </row>
    <row r="53" spans="1:6" ht="65.25" customHeight="1">
      <c r="A53" s="12" t="s">
        <v>109</v>
      </c>
      <c r="B53" s="14" t="s">
        <v>85</v>
      </c>
      <c r="C53" s="45">
        <v>4673</v>
      </c>
      <c r="D53" s="45">
        <v>2400.4</v>
      </c>
      <c r="E53" s="41">
        <f t="shared" si="0"/>
        <v>51.36742991654184</v>
      </c>
      <c r="F53" s="9"/>
    </row>
    <row r="54" spans="1:6" ht="39" customHeight="1">
      <c r="A54" s="29" t="s">
        <v>45</v>
      </c>
      <c r="B54" s="30" t="s">
        <v>46</v>
      </c>
      <c r="C54" s="45">
        <f>15000-3500</f>
        <v>11500</v>
      </c>
      <c r="D54" s="45">
        <v>4835.1</v>
      </c>
      <c r="E54" s="41">
        <f t="shared" si="0"/>
        <v>42.044347826086955</v>
      </c>
      <c r="F54" s="9"/>
    </row>
    <row r="55" spans="1:6" ht="33.75" customHeight="1">
      <c r="A55" s="31" t="s">
        <v>111</v>
      </c>
      <c r="B55" s="32" t="s">
        <v>110</v>
      </c>
      <c r="C55" s="51">
        <v>11500</v>
      </c>
      <c r="D55" s="42">
        <v>4192.5</v>
      </c>
      <c r="E55" s="28">
        <f t="shared" si="0"/>
        <v>36.45652173913044</v>
      </c>
      <c r="F55" s="9"/>
    </row>
    <row r="56" spans="1:6" ht="45.75" customHeight="1">
      <c r="A56" s="15" t="s">
        <v>27</v>
      </c>
      <c r="B56" s="14" t="s">
        <v>28</v>
      </c>
      <c r="C56" s="45">
        <f>C57+C131+C130+C129</f>
        <v>5617462.509999999</v>
      </c>
      <c r="D56" s="45">
        <f>D57+D131+D130+D129</f>
        <v>2731915.05</v>
      </c>
      <c r="E56" s="41">
        <f t="shared" si="0"/>
        <v>48.63254619210623</v>
      </c>
      <c r="F56" s="9"/>
    </row>
    <row r="57" spans="1:6" s="8" customFormat="1" ht="60" customHeight="1">
      <c r="A57" s="15" t="s">
        <v>24</v>
      </c>
      <c r="B57" s="33" t="s">
        <v>25</v>
      </c>
      <c r="C57" s="45">
        <f>C58+C60+C103+C127+C59</f>
        <v>5610183.659999999</v>
      </c>
      <c r="D57" s="45">
        <f>D58+D60+D103+D127+D59</f>
        <v>2739047.3</v>
      </c>
      <c r="E57" s="41">
        <f t="shared" si="0"/>
        <v>48.82277419060467</v>
      </c>
      <c r="F57" s="74"/>
    </row>
    <row r="58" spans="1:7" ht="44.25" customHeight="1">
      <c r="A58" s="16" t="s">
        <v>88</v>
      </c>
      <c r="B58" s="34" t="s">
        <v>89</v>
      </c>
      <c r="C58" s="37">
        <v>2671</v>
      </c>
      <c r="D58" s="42">
        <v>1335.5</v>
      </c>
      <c r="E58" s="28">
        <f t="shared" si="0"/>
        <v>50</v>
      </c>
      <c r="F58" s="9"/>
      <c r="G58" s="9"/>
    </row>
    <row r="59" spans="1:7" ht="44.25" customHeight="1">
      <c r="A59" s="16" t="s">
        <v>173</v>
      </c>
      <c r="B59" s="34" t="s">
        <v>172</v>
      </c>
      <c r="C59" s="37">
        <v>55000</v>
      </c>
      <c r="D59" s="42">
        <v>55000</v>
      </c>
      <c r="E59" s="28">
        <f t="shared" si="0"/>
        <v>100</v>
      </c>
      <c r="F59" s="9"/>
      <c r="G59" s="9"/>
    </row>
    <row r="60" spans="1:6" ht="59.25" customHeight="1">
      <c r="A60" s="35" t="s">
        <v>38</v>
      </c>
      <c r="B60" s="14" t="s">
        <v>29</v>
      </c>
      <c r="C60" s="45">
        <f>C61+C67+C69+C71+C72+C74+C82+C87+C62+C70+C73+C81+C68</f>
        <v>2231297.659999999</v>
      </c>
      <c r="D60" s="45">
        <f>D61+D67+D69+D71+D72+D74+D82+D87+D62+D70+D73+D81+D68</f>
        <v>712258.69</v>
      </c>
      <c r="E60" s="41">
        <f t="shared" si="0"/>
        <v>31.921276249624185</v>
      </c>
      <c r="F60" s="63"/>
    </row>
    <row r="61" spans="1:8" ht="123" customHeight="1">
      <c r="A61" s="36" t="s">
        <v>61</v>
      </c>
      <c r="B61" s="17" t="s">
        <v>62</v>
      </c>
      <c r="C61" s="37">
        <v>167280.7</v>
      </c>
      <c r="D61" s="37">
        <v>0</v>
      </c>
      <c r="E61" s="28">
        <f t="shared" si="0"/>
        <v>0</v>
      </c>
      <c r="F61" s="63"/>
      <c r="G61" s="9"/>
      <c r="H61" s="9"/>
    </row>
    <row r="62" spans="1:8" ht="99.75" customHeight="1">
      <c r="A62" s="36" t="s">
        <v>80</v>
      </c>
      <c r="B62" s="17" t="s">
        <v>138</v>
      </c>
      <c r="C62" s="37">
        <f>C63+C64+C65+C66</f>
        <v>274667.11</v>
      </c>
      <c r="D62" s="37">
        <f>D63+D65</f>
        <v>20584.6</v>
      </c>
      <c r="E62" s="28">
        <f t="shared" si="0"/>
        <v>7.4943811073703</v>
      </c>
      <c r="F62" s="63"/>
      <c r="G62" s="9"/>
      <c r="H62" s="9"/>
    </row>
    <row r="63" spans="1:8" ht="79.5" customHeight="1">
      <c r="A63" s="36"/>
      <c r="B63" s="52" t="s">
        <v>139</v>
      </c>
      <c r="C63" s="53">
        <v>258004.97</v>
      </c>
      <c r="D63" s="54">
        <v>20584.6</v>
      </c>
      <c r="E63" s="28">
        <f t="shared" si="0"/>
        <v>7.97837343986048</v>
      </c>
      <c r="F63" s="63"/>
      <c r="G63" s="9"/>
      <c r="H63" s="9"/>
    </row>
    <row r="64" spans="1:8" ht="79.5" customHeight="1">
      <c r="A64" s="36"/>
      <c r="B64" s="52" t="s">
        <v>194</v>
      </c>
      <c r="C64" s="53">
        <v>3387.51</v>
      </c>
      <c r="D64" s="54">
        <v>0</v>
      </c>
      <c r="E64" s="28">
        <f t="shared" si="0"/>
        <v>0</v>
      </c>
      <c r="F64" s="63"/>
      <c r="G64" s="9"/>
      <c r="H64" s="9"/>
    </row>
    <row r="65" spans="1:8" ht="79.5" customHeight="1">
      <c r="A65" s="36"/>
      <c r="B65" s="52" t="s">
        <v>140</v>
      </c>
      <c r="C65" s="53">
        <v>12830.63</v>
      </c>
      <c r="D65" s="54">
        <v>0</v>
      </c>
      <c r="E65" s="28">
        <f t="shared" si="0"/>
        <v>0</v>
      </c>
      <c r="F65" s="63"/>
      <c r="G65" s="9"/>
      <c r="H65" s="9"/>
    </row>
    <row r="66" spans="1:8" ht="79.5" customHeight="1">
      <c r="A66" s="36"/>
      <c r="B66" s="52" t="s">
        <v>193</v>
      </c>
      <c r="C66" s="53">
        <v>444</v>
      </c>
      <c r="D66" s="53">
        <v>0</v>
      </c>
      <c r="E66" s="53">
        <v>0</v>
      </c>
      <c r="F66" s="63"/>
      <c r="G66" s="9"/>
      <c r="H66" s="9"/>
    </row>
    <row r="67" spans="1:8" ht="111" customHeight="1">
      <c r="A67" s="28" t="s">
        <v>63</v>
      </c>
      <c r="B67" s="65" t="s">
        <v>163</v>
      </c>
      <c r="C67" s="37">
        <f>2026+4248.94+0.06</f>
        <v>6275</v>
      </c>
      <c r="D67" s="42">
        <v>0</v>
      </c>
      <c r="E67" s="28">
        <f t="shared" si="0"/>
        <v>0</v>
      </c>
      <c r="F67" s="63"/>
      <c r="G67" s="9"/>
      <c r="H67" s="9"/>
    </row>
    <row r="68" spans="1:11" ht="160.5" customHeight="1">
      <c r="A68" s="28" t="s">
        <v>168</v>
      </c>
      <c r="B68" s="11" t="s">
        <v>169</v>
      </c>
      <c r="C68" s="53">
        <f>34445.84+15164.41+1452.51</f>
        <v>51062.76</v>
      </c>
      <c r="D68" s="54">
        <v>0</v>
      </c>
      <c r="E68" s="28">
        <f t="shared" si="0"/>
        <v>0</v>
      </c>
      <c r="F68" s="63"/>
      <c r="G68" s="9"/>
      <c r="H68" s="9"/>
      <c r="I68" s="9"/>
      <c r="J68" s="9"/>
      <c r="K68" s="9"/>
    </row>
    <row r="69" spans="1:11" ht="97.5" customHeight="1">
      <c r="A69" s="28" t="s">
        <v>60</v>
      </c>
      <c r="B69" s="11" t="s">
        <v>84</v>
      </c>
      <c r="C69" s="37">
        <f>320945.2</f>
        <v>320945.2</v>
      </c>
      <c r="D69" s="42">
        <v>316131</v>
      </c>
      <c r="E69" s="28">
        <f t="shared" si="0"/>
        <v>98.49999314524722</v>
      </c>
      <c r="F69" s="63"/>
      <c r="G69" s="9"/>
      <c r="H69" s="9"/>
      <c r="I69" s="9"/>
      <c r="J69" s="9"/>
      <c r="K69" s="9"/>
    </row>
    <row r="70" spans="1:11" ht="97.5" customHeight="1">
      <c r="A70" s="28" t="s">
        <v>114</v>
      </c>
      <c r="B70" s="50" t="s">
        <v>113</v>
      </c>
      <c r="C70" s="37">
        <v>108152.59</v>
      </c>
      <c r="D70" s="42">
        <v>38455.3</v>
      </c>
      <c r="E70" s="28">
        <f t="shared" si="0"/>
        <v>35.55652250214258</v>
      </c>
      <c r="F70" s="63"/>
      <c r="G70" s="9"/>
      <c r="H70" s="9"/>
      <c r="I70" s="9"/>
      <c r="J70" s="9"/>
      <c r="K70" s="9"/>
    </row>
    <row r="71" spans="1:11" ht="93.75" customHeight="1">
      <c r="A71" s="28" t="s">
        <v>54</v>
      </c>
      <c r="B71" s="11" t="s">
        <v>55</v>
      </c>
      <c r="C71" s="37">
        <f>2006.08+200.61</f>
        <v>2206.69</v>
      </c>
      <c r="D71" s="42">
        <v>305.3</v>
      </c>
      <c r="E71" s="28">
        <f t="shared" si="0"/>
        <v>13.835201138356542</v>
      </c>
      <c r="F71" s="63"/>
      <c r="G71" s="9"/>
      <c r="H71" s="9"/>
      <c r="I71" s="9"/>
      <c r="J71" s="9"/>
      <c r="K71" s="9"/>
    </row>
    <row r="72" spans="1:11" ht="60" customHeight="1">
      <c r="A72" s="28" t="s">
        <v>58</v>
      </c>
      <c r="B72" s="11" t="s">
        <v>59</v>
      </c>
      <c r="C72" s="37">
        <f>6107.6+74.4</f>
        <v>6182</v>
      </c>
      <c r="D72" s="42">
        <v>6181.9</v>
      </c>
      <c r="E72" s="28">
        <f t="shared" si="0"/>
        <v>99.99838240051763</v>
      </c>
      <c r="F72" s="63"/>
      <c r="G72" s="9"/>
      <c r="H72" s="9"/>
      <c r="I72" s="9"/>
      <c r="J72" s="9"/>
      <c r="K72" s="9"/>
    </row>
    <row r="73" spans="1:11" ht="60" customHeight="1">
      <c r="A73" s="28" t="s">
        <v>115</v>
      </c>
      <c r="B73" s="11" t="s">
        <v>116</v>
      </c>
      <c r="C73" s="37">
        <f>14745</f>
        <v>14745</v>
      </c>
      <c r="D73" s="42">
        <v>2709.5</v>
      </c>
      <c r="E73" s="28">
        <f t="shared" si="0"/>
        <v>18.375720583248558</v>
      </c>
      <c r="F73" s="63"/>
      <c r="G73" s="9"/>
      <c r="H73" s="9"/>
      <c r="I73" s="9"/>
      <c r="J73" s="9"/>
      <c r="K73" s="9"/>
    </row>
    <row r="74" spans="1:11" ht="60" customHeight="1">
      <c r="A74" s="28" t="s">
        <v>64</v>
      </c>
      <c r="B74" s="11" t="s">
        <v>141</v>
      </c>
      <c r="C74" s="37">
        <f>C75+C76+C78+C80+C77+C79</f>
        <v>152834.55</v>
      </c>
      <c r="D74" s="37">
        <f>D75+D76+D78+D80+D77+D79</f>
        <v>3365.9700000000003</v>
      </c>
      <c r="E74" s="28">
        <f t="shared" si="0"/>
        <v>2.2023619659298244</v>
      </c>
      <c r="F74" s="63"/>
      <c r="G74" s="9"/>
      <c r="H74" s="60"/>
      <c r="I74" s="9"/>
      <c r="J74" s="9"/>
      <c r="K74" s="9"/>
    </row>
    <row r="75" spans="1:11" ht="76.5" customHeight="1">
      <c r="A75" s="28"/>
      <c r="B75" s="55" t="s">
        <v>142</v>
      </c>
      <c r="C75" s="53">
        <f>15460-15460+10000</f>
        <v>10000</v>
      </c>
      <c r="D75" s="42">
        <v>982.21</v>
      </c>
      <c r="E75" s="28">
        <f t="shared" si="0"/>
        <v>9.8221</v>
      </c>
      <c r="F75" s="63"/>
      <c r="G75" s="9"/>
      <c r="H75" s="60"/>
      <c r="I75" s="9"/>
      <c r="J75" s="9"/>
      <c r="K75" s="9"/>
    </row>
    <row r="76" spans="1:11" ht="96" customHeight="1">
      <c r="A76" s="28"/>
      <c r="B76" s="55" t="s">
        <v>143</v>
      </c>
      <c r="C76" s="53">
        <f>34436.09+788.39</f>
        <v>35224.479999999996</v>
      </c>
      <c r="D76" s="42">
        <v>2383.76</v>
      </c>
      <c r="E76" s="28">
        <f t="shared" si="0"/>
        <v>6.767339077823152</v>
      </c>
      <c r="F76" s="63"/>
      <c r="G76" s="9"/>
      <c r="H76" s="60"/>
      <c r="I76" s="9"/>
      <c r="J76" s="9"/>
      <c r="K76" s="9"/>
    </row>
    <row r="77" spans="1:11" ht="96" customHeight="1">
      <c r="A77" s="28"/>
      <c r="B77" s="55" t="s">
        <v>160</v>
      </c>
      <c r="C77" s="53">
        <v>26600</v>
      </c>
      <c r="D77" s="42">
        <v>0</v>
      </c>
      <c r="E77" s="28">
        <f t="shared" si="0"/>
        <v>0</v>
      </c>
      <c r="F77" s="63"/>
      <c r="G77" s="9"/>
      <c r="H77" s="60"/>
      <c r="I77" s="9"/>
      <c r="J77" s="9"/>
      <c r="K77" s="9"/>
    </row>
    <row r="78" spans="1:11" ht="96" customHeight="1">
      <c r="A78" s="28"/>
      <c r="B78" s="57" t="s">
        <v>158</v>
      </c>
      <c r="C78" s="53">
        <f>13234.8-3512</f>
        <v>9722.8</v>
      </c>
      <c r="D78" s="42">
        <v>0</v>
      </c>
      <c r="E78" s="28">
        <f t="shared" si="0"/>
        <v>0</v>
      </c>
      <c r="F78" s="63"/>
      <c r="G78" s="9"/>
      <c r="H78" s="60"/>
      <c r="I78" s="9"/>
      <c r="J78" s="9"/>
      <c r="K78" s="9"/>
    </row>
    <row r="79" spans="1:11" ht="69" customHeight="1">
      <c r="A79" s="28"/>
      <c r="B79" s="57" t="s">
        <v>165</v>
      </c>
      <c r="C79" s="53">
        <v>40060.77</v>
      </c>
      <c r="D79" s="42">
        <v>0</v>
      </c>
      <c r="E79" s="28">
        <f t="shared" si="0"/>
        <v>0</v>
      </c>
      <c r="F79" s="63"/>
      <c r="G79" s="9"/>
      <c r="H79" s="60"/>
      <c r="I79" s="9"/>
      <c r="J79" s="9"/>
      <c r="K79" s="9"/>
    </row>
    <row r="80" spans="1:11" ht="96" customHeight="1">
      <c r="A80" s="28"/>
      <c r="B80" s="57" t="s">
        <v>159</v>
      </c>
      <c r="C80" s="53">
        <v>31226.5</v>
      </c>
      <c r="D80" s="42">
        <v>0</v>
      </c>
      <c r="E80" s="28">
        <f t="shared" si="0"/>
        <v>0</v>
      </c>
      <c r="F80" s="63"/>
      <c r="G80" s="9"/>
      <c r="H80" s="60"/>
      <c r="I80" s="9"/>
      <c r="J80" s="9"/>
      <c r="K80" s="9"/>
    </row>
    <row r="81" spans="1:11" s="67" customFormat="1" ht="45" customHeight="1">
      <c r="A81" s="71" t="s">
        <v>164</v>
      </c>
      <c r="B81" s="65" t="s">
        <v>117</v>
      </c>
      <c r="C81" s="37">
        <v>1097.4</v>
      </c>
      <c r="D81" s="42">
        <v>1003.5</v>
      </c>
      <c r="E81" s="28">
        <f t="shared" si="0"/>
        <v>91.44341170038271</v>
      </c>
      <c r="F81" s="66"/>
      <c r="G81" s="60"/>
      <c r="H81" s="60"/>
      <c r="I81" s="60"/>
      <c r="J81" s="60"/>
      <c r="K81" s="60"/>
    </row>
    <row r="82" spans="1:11" ht="61.5" customHeight="1">
      <c r="A82" s="36" t="s">
        <v>57</v>
      </c>
      <c r="B82" s="17" t="s">
        <v>146</v>
      </c>
      <c r="C82" s="37">
        <f>C83+C84+C85+C86</f>
        <v>243173.50000000003</v>
      </c>
      <c r="D82" s="37">
        <f>D83+D84+D85+D86</f>
        <v>108999.09999999999</v>
      </c>
      <c r="E82" s="28">
        <f t="shared" si="0"/>
        <v>44.823593031313024</v>
      </c>
      <c r="F82" s="63"/>
      <c r="G82" s="9"/>
      <c r="H82" s="9"/>
      <c r="I82" s="9"/>
      <c r="J82" s="9"/>
      <c r="K82" s="9"/>
    </row>
    <row r="83" spans="1:6" ht="69" customHeight="1">
      <c r="A83" s="36"/>
      <c r="B83" s="57" t="s">
        <v>144</v>
      </c>
      <c r="C83" s="53">
        <v>119430.16</v>
      </c>
      <c r="D83" s="54">
        <v>81147.72</v>
      </c>
      <c r="E83" s="28">
        <f aca="true" t="shared" si="1" ref="E83:E132">D83/C83*100</f>
        <v>67.9457517263646</v>
      </c>
      <c r="F83" s="48"/>
    </row>
    <row r="84" spans="1:6" ht="87.75" customHeight="1">
      <c r="A84" s="36"/>
      <c r="B84" s="57" t="s">
        <v>145</v>
      </c>
      <c r="C84" s="53">
        <v>107201.92</v>
      </c>
      <c r="D84" s="42">
        <v>27155.46</v>
      </c>
      <c r="E84" s="28">
        <f t="shared" si="1"/>
        <v>25.331132128976797</v>
      </c>
      <c r="F84" s="48"/>
    </row>
    <row r="85" spans="1:9" ht="99.75" customHeight="1">
      <c r="A85" s="36"/>
      <c r="B85" s="57" t="s">
        <v>157</v>
      </c>
      <c r="C85" s="53">
        <f>84409-68565</f>
        <v>15844</v>
      </c>
      <c r="D85" s="42">
        <v>0</v>
      </c>
      <c r="E85" s="28">
        <f t="shared" si="1"/>
        <v>0</v>
      </c>
      <c r="F85" s="63"/>
      <c r="G85" s="9"/>
      <c r="H85" s="9"/>
      <c r="I85" s="48"/>
    </row>
    <row r="86" spans="1:9" ht="51.75" customHeight="1">
      <c r="A86" s="36"/>
      <c r="B86" s="57" t="s">
        <v>195</v>
      </c>
      <c r="C86" s="53">
        <v>697.42</v>
      </c>
      <c r="D86" s="54">
        <v>695.92</v>
      </c>
      <c r="E86" s="54"/>
      <c r="F86" s="63"/>
      <c r="G86" s="9"/>
      <c r="H86" s="9"/>
      <c r="I86" s="48"/>
    </row>
    <row r="87" spans="1:9" ht="58.5" customHeight="1">
      <c r="A87" s="35" t="s">
        <v>56</v>
      </c>
      <c r="B87" s="14" t="s">
        <v>123</v>
      </c>
      <c r="C87" s="45">
        <f>C88+C89+C90+C92+C93+C91+C94+C95+C96+C97+C98+C99+C100+C101+C102</f>
        <v>882675.1599999999</v>
      </c>
      <c r="D87" s="45">
        <f>D88+D89+D90+D92+D93+D91+D94+D95+D96+D97+D98+D99+D100+D101+D102</f>
        <v>214522.52</v>
      </c>
      <c r="E87" s="41">
        <f t="shared" si="1"/>
        <v>24.303677017488518</v>
      </c>
      <c r="F87" s="48"/>
      <c r="G87" s="9"/>
      <c r="I87" s="48"/>
    </row>
    <row r="88" spans="1:9" ht="92.25" customHeight="1">
      <c r="A88" s="36"/>
      <c r="B88" s="52" t="s">
        <v>124</v>
      </c>
      <c r="C88" s="53">
        <v>43214.49</v>
      </c>
      <c r="D88" s="42">
        <v>0</v>
      </c>
      <c r="E88" s="28">
        <f t="shared" si="1"/>
        <v>0</v>
      </c>
      <c r="F88" s="48"/>
      <c r="G88" s="9"/>
      <c r="I88" s="48"/>
    </row>
    <row r="89" spans="1:9" ht="77.25" customHeight="1">
      <c r="A89" s="36"/>
      <c r="B89" s="52" t="s">
        <v>125</v>
      </c>
      <c r="C89" s="53">
        <v>22417</v>
      </c>
      <c r="D89" s="42">
        <v>0</v>
      </c>
      <c r="E89" s="28">
        <f t="shared" si="1"/>
        <v>0</v>
      </c>
      <c r="F89" s="48"/>
      <c r="G89" s="9"/>
      <c r="I89" s="48"/>
    </row>
    <row r="90" spans="1:7" ht="90" customHeight="1">
      <c r="A90" s="36"/>
      <c r="B90" s="52" t="s">
        <v>126</v>
      </c>
      <c r="C90" s="53">
        <v>3712</v>
      </c>
      <c r="D90" s="42">
        <v>0</v>
      </c>
      <c r="E90" s="28">
        <f t="shared" si="1"/>
        <v>0</v>
      </c>
      <c r="F90" s="48"/>
      <c r="G90" s="9"/>
    </row>
    <row r="91" spans="1:7" ht="99" customHeight="1">
      <c r="A91" s="36"/>
      <c r="B91" s="52" t="s">
        <v>127</v>
      </c>
      <c r="C91" s="53">
        <v>1770</v>
      </c>
      <c r="D91" s="42">
        <v>164.5</v>
      </c>
      <c r="E91" s="28">
        <f t="shared" si="1"/>
        <v>9.293785310734464</v>
      </c>
      <c r="F91" s="48"/>
      <c r="G91" s="9"/>
    </row>
    <row r="92" spans="1:8" ht="109.5" customHeight="1">
      <c r="A92" s="36"/>
      <c r="B92" s="52" t="s">
        <v>161</v>
      </c>
      <c r="C92" s="53">
        <f>79059-3475</f>
        <v>75584</v>
      </c>
      <c r="D92" s="54">
        <v>33924.66</v>
      </c>
      <c r="E92" s="28">
        <f t="shared" si="1"/>
        <v>44.88338801862828</v>
      </c>
      <c r="F92" s="63"/>
      <c r="G92" s="9"/>
      <c r="H92" s="9"/>
    </row>
    <row r="93" spans="1:8" ht="77.25" customHeight="1">
      <c r="A93" s="36"/>
      <c r="B93" s="52" t="s">
        <v>128</v>
      </c>
      <c r="C93" s="53">
        <v>9729</v>
      </c>
      <c r="D93" s="42">
        <v>3655.18</v>
      </c>
      <c r="E93" s="28">
        <f t="shared" si="1"/>
        <v>37.569945523692056</v>
      </c>
      <c r="F93" s="63"/>
      <c r="G93" s="9"/>
      <c r="H93" s="9"/>
    </row>
    <row r="94" spans="1:8" ht="54" customHeight="1">
      <c r="A94" s="36"/>
      <c r="B94" s="52" t="s">
        <v>130</v>
      </c>
      <c r="C94" s="53">
        <v>355916.47</v>
      </c>
      <c r="D94" s="42">
        <v>75223.44</v>
      </c>
      <c r="E94" s="28">
        <f t="shared" si="1"/>
        <v>21.13513881501466</v>
      </c>
      <c r="F94" s="63"/>
      <c r="G94" s="9"/>
      <c r="H94" s="9"/>
    </row>
    <row r="95" spans="1:8" ht="84.75" customHeight="1">
      <c r="A95" s="36"/>
      <c r="B95" s="52" t="s">
        <v>129</v>
      </c>
      <c r="C95" s="53">
        <v>17242</v>
      </c>
      <c r="D95" s="54">
        <v>17241.76</v>
      </c>
      <c r="E95" s="28">
        <f t="shared" si="1"/>
        <v>99.99860805011018</v>
      </c>
      <c r="F95" s="63"/>
      <c r="G95" s="9"/>
      <c r="H95" s="9"/>
    </row>
    <row r="96" spans="1:8" ht="106.5" customHeight="1">
      <c r="A96" s="36"/>
      <c r="B96" s="52" t="s">
        <v>131</v>
      </c>
      <c r="C96" s="53">
        <v>34301</v>
      </c>
      <c r="D96" s="54">
        <v>34300.37</v>
      </c>
      <c r="E96" s="28">
        <f t="shared" si="1"/>
        <v>99.99816331885368</v>
      </c>
      <c r="F96" s="63"/>
      <c r="G96" s="9"/>
      <c r="H96" s="9"/>
    </row>
    <row r="97" spans="1:8" ht="129.75" customHeight="1">
      <c r="A97" s="36"/>
      <c r="B97" s="52" t="s">
        <v>162</v>
      </c>
      <c r="C97" s="53">
        <f>5478-25</f>
        <v>5453</v>
      </c>
      <c r="D97" s="42">
        <v>5453</v>
      </c>
      <c r="E97" s="28">
        <f t="shared" si="1"/>
        <v>100</v>
      </c>
      <c r="F97" s="63"/>
      <c r="G97" s="9"/>
      <c r="H97" s="9"/>
    </row>
    <row r="98" spans="1:7" ht="72.75" customHeight="1">
      <c r="A98" s="36"/>
      <c r="B98" s="52" t="s">
        <v>132</v>
      </c>
      <c r="C98" s="53">
        <v>54718.57</v>
      </c>
      <c r="D98" s="54">
        <v>3159.86</v>
      </c>
      <c r="E98" s="28">
        <f t="shared" si="1"/>
        <v>5.774748864964856</v>
      </c>
      <c r="F98" s="48"/>
      <c r="G98" s="9"/>
    </row>
    <row r="99" spans="1:7" ht="95.25" customHeight="1">
      <c r="A99" s="36"/>
      <c r="B99" s="75" t="s">
        <v>176</v>
      </c>
      <c r="C99" s="53">
        <v>208445.61</v>
      </c>
      <c r="D99" s="42">
        <v>0</v>
      </c>
      <c r="E99" s="28">
        <f t="shared" si="1"/>
        <v>0</v>
      </c>
      <c r="F99" s="63"/>
      <c r="G99" s="9"/>
    </row>
    <row r="100" spans="1:7" ht="124.5" customHeight="1">
      <c r="A100" s="36"/>
      <c r="B100" s="52" t="s">
        <v>196</v>
      </c>
      <c r="C100" s="53">
        <v>170</v>
      </c>
      <c r="D100" s="54">
        <v>0</v>
      </c>
      <c r="E100" s="54">
        <f t="shared" si="1"/>
        <v>0</v>
      </c>
      <c r="F100" s="63"/>
      <c r="G100" s="9"/>
    </row>
    <row r="101" spans="1:7" ht="90" customHeight="1">
      <c r="A101" s="36"/>
      <c r="B101" s="52" t="s">
        <v>197</v>
      </c>
      <c r="C101" s="53">
        <v>41400</v>
      </c>
      <c r="D101" s="54">
        <v>41399.75</v>
      </c>
      <c r="E101" s="54">
        <f t="shared" si="1"/>
        <v>99.99939613526571</v>
      </c>
      <c r="F101" s="63"/>
      <c r="G101" s="9"/>
    </row>
    <row r="102" spans="1:7" ht="37.5" customHeight="1">
      <c r="A102" s="36"/>
      <c r="B102" s="52" t="s">
        <v>198</v>
      </c>
      <c r="C102" s="53">
        <v>8602.02</v>
      </c>
      <c r="D102" s="54">
        <v>0</v>
      </c>
      <c r="E102" s="54">
        <f t="shared" si="1"/>
        <v>0</v>
      </c>
      <c r="F102" s="63"/>
      <c r="G102" s="9"/>
    </row>
    <row r="103" spans="1:10" ht="44.25" customHeight="1">
      <c r="A103" s="13" t="s">
        <v>37</v>
      </c>
      <c r="B103" s="14" t="s">
        <v>30</v>
      </c>
      <c r="C103" s="45">
        <f>C104+C105+C116+C117+C118+C120+C121+C122</f>
        <v>3298215</v>
      </c>
      <c r="D103" s="45">
        <f>D105+D116+D117+D122+D104+D119+D118+D121+D120</f>
        <v>1949453.11</v>
      </c>
      <c r="E103" s="41">
        <f t="shared" si="1"/>
        <v>59.106307805888946</v>
      </c>
      <c r="F103" s="48"/>
      <c r="G103" s="40"/>
      <c r="H103" s="40"/>
      <c r="I103" s="40"/>
      <c r="J103" s="40"/>
    </row>
    <row r="104" spans="1:6" ht="62.25" customHeight="1">
      <c r="A104" s="21" t="s">
        <v>70</v>
      </c>
      <c r="B104" s="17" t="s">
        <v>71</v>
      </c>
      <c r="C104" s="37">
        <v>129267</v>
      </c>
      <c r="D104" s="42">
        <v>76881.8</v>
      </c>
      <c r="E104" s="28">
        <f t="shared" si="1"/>
        <v>59.47519475194753</v>
      </c>
      <c r="F104" s="48"/>
    </row>
    <row r="105" spans="1:8" ht="69" customHeight="1">
      <c r="A105" s="12" t="s">
        <v>65</v>
      </c>
      <c r="B105" s="14" t="s">
        <v>66</v>
      </c>
      <c r="C105" s="45">
        <f>C106+C107+C108+C109+C110+C111+C112+C113+C114+C115</f>
        <v>58417</v>
      </c>
      <c r="D105" s="45">
        <f>D106+D107+D108+D109+D110+D111+D112+D113+D114+D115</f>
        <v>29649.33</v>
      </c>
      <c r="E105" s="41">
        <f t="shared" si="1"/>
        <v>50.754626221819</v>
      </c>
      <c r="F105" s="48"/>
      <c r="H105" s="47"/>
    </row>
    <row r="106" spans="1:9" s="49" customFormat="1" ht="99.75" customHeight="1">
      <c r="A106" s="59"/>
      <c r="B106" s="57" t="s">
        <v>147</v>
      </c>
      <c r="C106" s="53">
        <v>988</v>
      </c>
      <c r="D106" s="53">
        <v>63.48</v>
      </c>
      <c r="E106" s="28">
        <f t="shared" si="1"/>
        <v>6.425101214574898</v>
      </c>
      <c r="F106" s="64"/>
      <c r="G106" s="61"/>
      <c r="H106" s="62"/>
      <c r="I106" s="61"/>
    </row>
    <row r="107" spans="1:9" s="49" customFormat="1" ht="103.5" customHeight="1">
      <c r="A107" s="59"/>
      <c r="B107" s="56" t="s">
        <v>148</v>
      </c>
      <c r="C107" s="58">
        <v>11738</v>
      </c>
      <c r="D107" s="53">
        <v>3293.53</v>
      </c>
      <c r="E107" s="28">
        <f t="shared" si="1"/>
        <v>28.05869824501619</v>
      </c>
      <c r="F107" s="64"/>
      <c r="G107" s="61"/>
      <c r="H107" s="62"/>
      <c r="I107" s="61"/>
    </row>
    <row r="108" spans="1:9" s="49" customFormat="1" ht="102" customHeight="1">
      <c r="A108" s="59"/>
      <c r="B108" s="57" t="s">
        <v>149</v>
      </c>
      <c r="C108" s="58">
        <v>6036</v>
      </c>
      <c r="D108" s="53">
        <v>4057</v>
      </c>
      <c r="E108" s="28">
        <f t="shared" si="1"/>
        <v>67.21338634857521</v>
      </c>
      <c r="F108" s="64"/>
      <c r="G108" s="61"/>
      <c r="H108" s="62"/>
      <c r="I108" s="61"/>
    </row>
    <row r="109" spans="1:9" s="49" customFormat="1" ht="108" customHeight="1">
      <c r="A109" s="59"/>
      <c r="B109" s="57" t="s">
        <v>150</v>
      </c>
      <c r="C109" s="58">
        <v>8720</v>
      </c>
      <c r="D109" s="53">
        <v>5624</v>
      </c>
      <c r="E109" s="28">
        <f t="shared" si="1"/>
        <v>64.4954128440367</v>
      </c>
      <c r="F109" s="64"/>
      <c r="G109" s="61"/>
      <c r="H109" s="62"/>
      <c r="I109" s="61"/>
    </row>
    <row r="110" spans="1:9" s="49" customFormat="1" ht="87.75" customHeight="1">
      <c r="A110" s="59"/>
      <c r="B110" s="57" t="s">
        <v>151</v>
      </c>
      <c r="C110" s="58">
        <v>3833</v>
      </c>
      <c r="D110" s="53">
        <v>3833</v>
      </c>
      <c r="E110" s="28">
        <f t="shared" si="1"/>
        <v>100</v>
      </c>
      <c r="F110" s="64"/>
      <c r="G110" s="61"/>
      <c r="H110" s="62"/>
      <c r="I110" s="61"/>
    </row>
    <row r="111" spans="1:9" s="49" customFormat="1" ht="86.25" customHeight="1">
      <c r="A111" s="59"/>
      <c r="B111" s="57" t="s">
        <v>152</v>
      </c>
      <c r="C111" s="59">
        <v>662</v>
      </c>
      <c r="D111" s="53">
        <v>662</v>
      </c>
      <c r="E111" s="28">
        <f t="shared" si="1"/>
        <v>100</v>
      </c>
      <c r="F111" s="64"/>
      <c r="G111" s="61"/>
      <c r="H111" s="62"/>
      <c r="I111" s="61"/>
    </row>
    <row r="112" spans="1:9" s="49" customFormat="1" ht="228" customHeight="1">
      <c r="A112" s="59"/>
      <c r="B112" s="57" t="s">
        <v>153</v>
      </c>
      <c r="C112" s="58">
        <v>1912</v>
      </c>
      <c r="D112" s="53">
        <v>1156.4</v>
      </c>
      <c r="E112" s="28">
        <f t="shared" si="1"/>
        <v>60.48117154811716</v>
      </c>
      <c r="F112" s="64"/>
      <c r="G112" s="61"/>
      <c r="H112" s="62"/>
      <c r="I112" s="61"/>
    </row>
    <row r="113" spans="1:9" s="49" customFormat="1" ht="200.25" customHeight="1">
      <c r="A113" s="59"/>
      <c r="B113" s="57" t="s">
        <v>154</v>
      </c>
      <c r="C113" s="53">
        <v>3823</v>
      </c>
      <c r="D113" s="53">
        <v>1834.92</v>
      </c>
      <c r="E113" s="28">
        <f t="shared" si="1"/>
        <v>47.99686110384515</v>
      </c>
      <c r="F113" s="64"/>
      <c r="G113" s="61"/>
      <c r="H113" s="62"/>
      <c r="I113" s="61"/>
    </row>
    <row r="114" spans="1:9" s="49" customFormat="1" ht="111.75" customHeight="1">
      <c r="A114" s="59"/>
      <c r="B114" s="57" t="s">
        <v>155</v>
      </c>
      <c r="C114" s="53">
        <v>2995</v>
      </c>
      <c r="D114" s="53">
        <v>1198</v>
      </c>
      <c r="E114" s="28">
        <f t="shared" si="1"/>
        <v>40</v>
      </c>
      <c r="F114" s="64"/>
      <c r="G114" s="61"/>
      <c r="H114" s="62"/>
      <c r="I114" s="61"/>
    </row>
    <row r="115" spans="1:9" s="49" customFormat="1" ht="90" customHeight="1">
      <c r="A115" s="59"/>
      <c r="B115" s="57" t="s">
        <v>156</v>
      </c>
      <c r="C115" s="53">
        <v>17710</v>
      </c>
      <c r="D115" s="53">
        <v>7927</v>
      </c>
      <c r="E115" s="28">
        <f t="shared" si="1"/>
        <v>44.76002258610954</v>
      </c>
      <c r="F115" s="64"/>
      <c r="G115" s="61"/>
      <c r="H115" s="62"/>
      <c r="I115" s="61"/>
    </row>
    <row r="116" spans="1:9" ht="105.75" customHeight="1">
      <c r="A116" s="18" t="s">
        <v>67</v>
      </c>
      <c r="B116" s="17" t="s">
        <v>68</v>
      </c>
      <c r="C116" s="37">
        <f>60507</f>
        <v>60507</v>
      </c>
      <c r="D116" s="42">
        <v>30259.6</v>
      </c>
      <c r="E116" s="28">
        <f t="shared" si="1"/>
        <v>50.01008147817607</v>
      </c>
      <c r="F116" s="63"/>
      <c r="G116" s="9"/>
      <c r="H116" s="9"/>
      <c r="I116" s="9"/>
    </row>
    <row r="117" spans="1:9" ht="95.25" customHeight="1">
      <c r="A117" s="18" t="s">
        <v>72</v>
      </c>
      <c r="B117" s="17" t="s">
        <v>73</v>
      </c>
      <c r="C117" s="37">
        <v>80157</v>
      </c>
      <c r="D117" s="42">
        <v>11040.9</v>
      </c>
      <c r="E117" s="28">
        <f t="shared" si="1"/>
        <v>13.774093341816684</v>
      </c>
      <c r="F117" s="63"/>
      <c r="G117" s="9"/>
      <c r="H117" s="9"/>
      <c r="I117" s="9"/>
    </row>
    <row r="118" spans="1:9" ht="95.25" customHeight="1">
      <c r="A118" s="18" t="s">
        <v>76</v>
      </c>
      <c r="B118" s="17" t="s">
        <v>77</v>
      </c>
      <c r="C118" s="37">
        <v>2</v>
      </c>
      <c r="D118" s="42">
        <v>0</v>
      </c>
      <c r="E118" s="28">
        <f t="shared" si="1"/>
        <v>0</v>
      </c>
      <c r="F118" s="63"/>
      <c r="G118" s="9"/>
      <c r="H118" s="9"/>
      <c r="I118" s="9"/>
    </row>
    <row r="119" spans="1:9" ht="100.5" customHeight="1">
      <c r="A119" s="18" t="s">
        <v>74</v>
      </c>
      <c r="B119" s="38" t="s">
        <v>75</v>
      </c>
      <c r="C119" s="37">
        <v>0</v>
      </c>
      <c r="D119" s="42">
        <v>0</v>
      </c>
      <c r="E119" s="28" t="e">
        <f t="shared" si="1"/>
        <v>#DIV/0!</v>
      </c>
      <c r="F119" s="63"/>
      <c r="G119" s="9"/>
      <c r="H119" s="9"/>
      <c r="I119" s="9"/>
    </row>
    <row r="120" spans="1:9" ht="100.5" customHeight="1">
      <c r="A120" s="21" t="s">
        <v>191</v>
      </c>
      <c r="B120" s="17" t="s">
        <v>192</v>
      </c>
      <c r="C120" s="37">
        <v>82026</v>
      </c>
      <c r="D120" s="42">
        <v>49551.75</v>
      </c>
      <c r="E120" s="41">
        <f t="shared" si="1"/>
        <v>60.40980908492429</v>
      </c>
      <c r="F120" s="63"/>
      <c r="G120" s="9"/>
      <c r="H120" s="9"/>
      <c r="I120" s="9"/>
    </row>
    <row r="121" spans="1:9" ht="55.5" customHeight="1">
      <c r="A121" s="18" t="s">
        <v>78</v>
      </c>
      <c r="B121" s="38" t="s">
        <v>79</v>
      </c>
      <c r="C121" s="37">
        <v>4303</v>
      </c>
      <c r="D121" s="42">
        <v>0</v>
      </c>
      <c r="E121" s="28">
        <f t="shared" si="1"/>
        <v>0</v>
      </c>
      <c r="F121" s="63"/>
      <c r="G121" s="9"/>
      <c r="H121" s="9"/>
      <c r="I121" s="9"/>
    </row>
    <row r="122" spans="1:9" ht="37.5" customHeight="1">
      <c r="A122" s="18" t="s">
        <v>69</v>
      </c>
      <c r="B122" s="17" t="s">
        <v>137</v>
      </c>
      <c r="C122" s="37">
        <f>C123+C124+C125+C126</f>
        <v>2883536</v>
      </c>
      <c r="D122" s="37">
        <f>D123+D124+D125+D126</f>
        <v>1752069.73</v>
      </c>
      <c r="E122" s="28">
        <f t="shared" si="1"/>
        <v>60.76115332009033</v>
      </c>
      <c r="F122" s="63"/>
      <c r="G122" s="9"/>
      <c r="H122" s="9"/>
      <c r="I122" s="9"/>
    </row>
    <row r="123" spans="1:9" ht="192" customHeight="1">
      <c r="A123" s="18"/>
      <c r="B123" s="57" t="s">
        <v>133</v>
      </c>
      <c r="C123" s="53">
        <v>72977</v>
      </c>
      <c r="D123" s="53">
        <v>32898.09</v>
      </c>
      <c r="E123" s="28">
        <f t="shared" si="1"/>
        <v>45.08008002521342</v>
      </c>
      <c r="F123" s="63"/>
      <c r="G123" s="9"/>
      <c r="H123" s="9"/>
      <c r="I123" s="9"/>
    </row>
    <row r="124" spans="1:9" ht="230.25" customHeight="1">
      <c r="A124" s="18"/>
      <c r="B124" s="57" t="s">
        <v>134</v>
      </c>
      <c r="C124" s="53">
        <v>1832862</v>
      </c>
      <c r="D124" s="53">
        <v>1164160.9</v>
      </c>
      <c r="E124" s="28">
        <f t="shared" si="1"/>
        <v>63.51601484454367</v>
      </c>
      <c r="F124" s="63"/>
      <c r="G124" s="9"/>
      <c r="H124" s="9"/>
      <c r="I124" s="9"/>
    </row>
    <row r="125" spans="1:9" ht="122.25" customHeight="1">
      <c r="A125" s="18"/>
      <c r="B125" s="57" t="s">
        <v>135</v>
      </c>
      <c r="C125" s="53">
        <v>2949</v>
      </c>
      <c r="D125" s="53">
        <v>1457.71</v>
      </c>
      <c r="E125" s="28">
        <f t="shared" si="1"/>
        <v>49.43065445913869</v>
      </c>
      <c r="F125" s="63"/>
      <c r="G125" s="9"/>
      <c r="H125" s="9"/>
      <c r="I125" s="9"/>
    </row>
    <row r="126" spans="1:9" ht="198.75" customHeight="1">
      <c r="A126" s="18"/>
      <c r="B126" s="57" t="s">
        <v>136</v>
      </c>
      <c r="C126" s="53">
        <v>974748</v>
      </c>
      <c r="D126" s="53">
        <v>553553.03</v>
      </c>
      <c r="E126" s="28">
        <f t="shared" si="1"/>
        <v>56.78934760574015</v>
      </c>
      <c r="F126" s="63"/>
      <c r="G126" s="9"/>
      <c r="H126" s="9"/>
      <c r="I126" s="9"/>
    </row>
    <row r="127" spans="1:9" ht="41.25" customHeight="1">
      <c r="A127" s="13" t="s">
        <v>40</v>
      </c>
      <c r="B127" s="14" t="s">
        <v>39</v>
      </c>
      <c r="C127" s="41">
        <v>23000</v>
      </c>
      <c r="D127" s="41">
        <f>D128</f>
        <v>21000</v>
      </c>
      <c r="E127" s="41">
        <f t="shared" si="1"/>
        <v>91.30434782608695</v>
      </c>
      <c r="F127" s="63"/>
      <c r="G127" s="9"/>
      <c r="H127" s="9"/>
      <c r="I127" s="9"/>
    </row>
    <row r="128" spans="1:9" ht="57.75" customHeight="1">
      <c r="A128" s="18" t="s">
        <v>81</v>
      </c>
      <c r="B128" s="17" t="s">
        <v>82</v>
      </c>
      <c r="C128" s="28">
        <v>23000</v>
      </c>
      <c r="D128" s="42">
        <v>21000</v>
      </c>
      <c r="E128" s="28">
        <f t="shared" si="1"/>
        <v>91.30434782608695</v>
      </c>
      <c r="F128" s="63"/>
      <c r="G128" s="9"/>
      <c r="H128" s="9"/>
      <c r="I128" s="9"/>
    </row>
    <row r="129" spans="1:9" ht="57.75" customHeight="1">
      <c r="A129" s="12" t="s">
        <v>175</v>
      </c>
      <c r="B129" s="14" t="s">
        <v>174</v>
      </c>
      <c r="C129" s="41">
        <v>15</v>
      </c>
      <c r="D129" s="70">
        <v>15</v>
      </c>
      <c r="E129" s="41">
        <f t="shared" si="1"/>
        <v>100</v>
      </c>
      <c r="F129" s="63"/>
      <c r="G129" s="9"/>
      <c r="H129" s="9"/>
      <c r="I129" s="9"/>
    </row>
    <row r="130" spans="1:9" ht="57.75" customHeight="1">
      <c r="A130" s="68" t="s">
        <v>170</v>
      </c>
      <c r="B130" s="69" t="s">
        <v>171</v>
      </c>
      <c r="C130" s="41">
        <v>30380</v>
      </c>
      <c r="D130" s="42">
        <v>30380</v>
      </c>
      <c r="E130" s="28">
        <f t="shared" si="1"/>
        <v>100</v>
      </c>
      <c r="F130" s="63"/>
      <c r="G130" s="9"/>
      <c r="H130" s="9"/>
      <c r="I130" s="9"/>
    </row>
    <row r="131" spans="1:9" ht="57.75" customHeight="1">
      <c r="A131" s="68" t="s">
        <v>166</v>
      </c>
      <c r="B131" s="69" t="s">
        <v>167</v>
      </c>
      <c r="C131" s="41">
        <f>-32316.12+9199.97</f>
        <v>-23116.15</v>
      </c>
      <c r="D131" s="70">
        <v>-37527.25</v>
      </c>
      <c r="E131" s="41">
        <f t="shared" si="1"/>
        <v>162.34212877144333</v>
      </c>
      <c r="F131" s="63"/>
      <c r="G131" s="9"/>
      <c r="H131" s="9"/>
      <c r="I131" s="9"/>
    </row>
    <row r="132" spans="1:9" ht="57" customHeight="1">
      <c r="A132" s="21"/>
      <c r="B132" s="39" t="s">
        <v>26</v>
      </c>
      <c r="C132" s="45">
        <f>C15+C56</f>
        <v>10849017.739999998</v>
      </c>
      <c r="D132" s="77">
        <f>D15+D56</f>
        <v>5168162.15</v>
      </c>
      <c r="E132" s="41">
        <f t="shared" si="1"/>
        <v>47.63714350788776</v>
      </c>
      <c r="F132" s="63"/>
      <c r="G132" s="9"/>
      <c r="H132" s="9"/>
      <c r="I132" s="9"/>
    </row>
    <row r="133" spans="1:6" ht="32.25" customHeight="1">
      <c r="A133" s="80"/>
      <c r="B133" s="80"/>
      <c r="C133" s="80"/>
      <c r="F133" s="48"/>
    </row>
    <row r="134" ht="15.75">
      <c r="F134" s="48"/>
    </row>
    <row r="135" ht="15.75">
      <c r="F135" s="48"/>
    </row>
    <row r="136" spans="3:6" ht="15.75">
      <c r="C136" s="5"/>
      <c r="F136" s="48"/>
    </row>
    <row r="137" spans="3:6" ht="15.75">
      <c r="C137" s="5"/>
      <c r="F137" s="48"/>
    </row>
    <row r="138" ht="15.75">
      <c r="F138" s="48"/>
    </row>
    <row r="139" ht="15.75">
      <c r="F139" s="48"/>
    </row>
    <row r="140" ht="15.75">
      <c r="F140" s="48"/>
    </row>
    <row r="141" ht="15.75">
      <c r="F141" s="48"/>
    </row>
    <row r="142" ht="15.75">
      <c r="F142" s="48"/>
    </row>
    <row r="143" ht="15.75">
      <c r="F143" s="48"/>
    </row>
    <row r="144" ht="15.75">
      <c r="F144" s="48"/>
    </row>
    <row r="145" ht="15.75">
      <c r="F145" s="48"/>
    </row>
    <row r="146" ht="15.75">
      <c r="F146" s="48"/>
    </row>
    <row r="147" ht="15.75">
      <c r="F147" s="48"/>
    </row>
    <row r="148" ht="15.75">
      <c r="F148" s="48"/>
    </row>
    <row r="149" ht="15.75">
      <c r="F149" s="48"/>
    </row>
    <row r="150" ht="15.75">
      <c r="F150" s="48"/>
    </row>
    <row r="151" ht="15.75">
      <c r="F151" s="48"/>
    </row>
    <row r="152" ht="15.75">
      <c r="F152" s="48"/>
    </row>
    <row r="153" ht="15.75">
      <c r="F153" s="48"/>
    </row>
    <row r="154" ht="15.75">
      <c r="F154" s="48"/>
    </row>
    <row r="179" ht="14.25" customHeight="1"/>
    <row r="180" ht="0.75" customHeight="1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2.25" customHeight="1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0.75" customHeight="1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0.75" customHeight="1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0.75" customHeight="1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0.75" customHeight="1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0.75" customHeight="1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2.25" customHeight="1" hidden="1"/>
    <row r="331" ht="15.75" hidden="1"/>
    <row r="332" ht="15.75" hidden="1"/>
    <row r="333" ht="15.75" hidden="1"/>
    <row r="334" ht="15.75" hidden="1"/>
    <row r="335" ht="15.75" hidden="1"/>
    <row r="336" ht="0.75" customHeight="1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0.75" customHeight="1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8" customHeight="1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0.75" customHeight="1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2.25" customHeight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0.75" customHeight="1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</sheetData>
  <sheetProtection/>
  <autoFilter ref="A14:K132"/>
  <mergeCells count="8">
    <mergeCell ref="A9:E9"/>
    <mergeCell ref="A10:E10"/>
    <mergeCell ref="A133:C133"/>
    <mergeCell ref="A12:A13"/>
    <mergeCell ref="B12:B13"/>
    <mergeCell ref="C12:C13"/>
    <mergeCell ref="D12:D13"/>
    <mergeCell ref="E12:E13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50" r:id="rId1"/>
  <headerFooter alignWithMargins="0">
    <oddHeader>&amp;C&amp;P</oddHeader>
    <oddFooter>&amp;L1118/по</oddFooter>
  </headerFooter>
  <rowBreaks count="2" manualBreakCount="2">
    <brk id="121" max="4" man="1"/>
    <brk id="1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Zver</cp:lastModifiedBy>
  <cp:lastPrinted>2021-07-22T07:20:02Z</cp:lastPrinted>
  <dcterms:created xsi:type="dcterms:W3CDTF">2004-01-05T10:01:36Z</dcterms:created>
  <dcterms:modified xsi:type="dcterms:W3CDTF">2021-07-28T16:02:08Z</dcterms:modified>
  <cp:category/>
  <cp:version/>
  <cp:contentType/>
  <cp:contentStatus/>
</cp:coreProperties>
</file>